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221" windowWidth="15420" windowHeight="9675" activeTab="0"/>
  </bookViews>
  <sheets>
    <sheet name="EQUTRA" sheetId="1" r:id="rId1"/>
    <sheet name="NIVBAL" sheetId="2" r:id="rId2"/>
  </sheets>
  <definedNames/>
  <calcPr fullCalcOnLoad="1"/>
</workbook>
</file>

<file path=xl/comments2.xml><?xml version="1.0" encoding="utf-8"?>
<comments xmlns="http://schemas.openxmlformats.org/spreadsheetml/2006/main">
  <authors>
    <author>Christophe COURTIAL</author>
  </authors>
  <commentList>
    <comment ref="E17" authorId="0">
      <text>
        <r>
          <rPr>
            <b/>
            <sz val="8"/>
            <rFont val="Tahoma"/>
            <family val="0"/>
          </rPr>
          <t>Christophe COURTIAL: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<sst xmlns="http://schemas.openxmlformats.org/spreadsheetml/2006/main" count="61" uniqueCount="48">
  <si>
    <t>EQUATION DU TRANSMETTEUR</t>
  </si>
  <si>
    <t>Début d'échelle :</t>
  </si>
  <si>
    <t>Fin d'échelle :</t>
  </si>
  <si>
    <t>dE</t>
  </si>
  <si>
    <t>fE</t>
  </si>
  <si>
    <t>Valeur physique :</t>
  </si>
  <si>
    <t>y = a*x + b</t>
  </si>
  <si>
    <t>Détermination des coefficients a &amp;  b</t>
  </si>
  <si>
    <t>a=</t>
  </si>
  <si>
    <t>b=</t>
  </si>
  <si>
    <t>SIGNAL DE SORTIE en mA</t>
  </si>
  <si>
    <t xml:space="preserve">RENTRER UNE VALEUR </t>
  </si>
  <si>
    <t>ECHELLE DU TRANSMETTEUR</t>
  </si>
  <si>
    <t>TRANSMETTEUR DE NIVEAU BALLON</t>
  </si>
  <si>
    <t>PRESSION en bar absolu</t>
  </si>
  <si>
    <t>TEMPERATURE en °C</t>
  </si>
  <si>
    <t>MASSE VOLUMIQUE DE L'EAU en kg/m3</t>
  </si>
  <si>
    <t>MASSE VOLUMIQUE DE LA VAPEUR en kg/m3</t>
  </si>
  <si>
    <t>MASSE VOLUMIQUE DE L'EAU  en kg/m3</t>
  </si>
  <si>
    <t xml:space="preserve">TABLEAU DONNANT LES POIDS VOLUMIQUES DE L'EAU ET DE LA VAPEUR EN FONCTION DE LA PRESSION </t>
  </si>
  <si>
    <t>ET DE LA TEMPERATURE.</t>
  </si>
  <si>
    <t>ETUDE DU NIVEAU BALLON</t>
  </si>
  <si>
    <t>h   : Niveau d'eau dans le ballon</t>
  </si>
  <si>
    <t>Wo : Masse volumique de l'eau colonne de référence</t>
  </si>
  <si>
    <t>L    : Distance entre le piquage et le transmetteur</t>
  </si>
  <si>
    <t>La différence de pression du transmetteur est :</t>
  </si>
  <si>
    <t>dP = P1 - P2</t>
  </si>
  <si>
    <t xml:space="preserve">        P2 = Ps + ( Wo * L ) + ( We * h ) + ( Wv * (H - h ))</t>
  </si>
  <si>
    <t>avec  P1 = Ps + ( Wo *  L  ) + ( Wo * H )</t>
  </si>
  <si>
    <t>dP = H * ( Wv - Wo ) + h * ( We - Wv )</t>
  </si>
  <si>
    <t>si h = H</t>
  </si>
  <si>
    <t>si h = 0</t>
  </si>
  <si>
    <t>Ps : Pression statique du ballon en bar absolu</t>
  </si>
  <si>
    <t>H   : Distance entre les piquages en mètre</t>
  </si>
  <si>
    <t>Wv : Masse volumique de la vapeur en kg/m3</t>
  </si>
  <si>
    <t>We : Masse volumique de l'eau en kg/m3</t>
  </si>
  <si>
    <t>dp = H * ( Wv - Wo ) =</t>
  </si>
  <si>
    <t>dp = H * ( We - Wo ) =</t>
  </si>
  <si>
    <t>alpha</t>
  </si>
  <si>
    <t>beta</t>
  </si>
  <si>
    <t>RENTRER UNE VALEUR en mA</t>
  </si>
  <si>
    <t>VALEUR PHYSIQUE</t>
  </si>
  <si>
    <t>CARNET DU REGLEUR</t>
  </si>
  <si>
    <t>Equation du transmetteur</t>
  </si>
  <si>
    <t>Page 1/2</t>
  </si>
  <si>
    <t>Page 2/2</t>
  </si>
  <si>
    <t>mm</t>
  </si>
  <si>
    <t>mètre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</si>
</sst>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%"/>
    <numFmt numFmtId="175" formatCode="0.0000000"/>
    <numFmt numFmtId="176" formatCode="0.000000"/>
    <numFmt numFmtId="177" formatCode="0.00000"/>
    <numFmt numFmtId="178" formatCode="0.0000"/>
    <numFmt numFmtId="179" formatCode="0.000000000"/>
    <numFmt numFmtId="180" formatCode="0.00000000"/>
    <numFmt numFmtId="181" formatCode="&quot;Vrai&quot;;&quot;Vrai&quot;;&quot;Faux&quot;"/>
    <numFmt numFmtId="182" formatCode="&quot;Actif&quot;;&quot;Actif&quot;;&quot;Inactif&quot;"/>
  </numFmts>
  <fonts count="23">
    <font>
      <sz val="10"/>
      <name val="Arial"/>
      <family val="0"/>
    </font>
    <font>
      <u val="single"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22.5"/>
      <name val="Arial"/>
      <family val="0"/>
    </font>
    <font>
      <sz val="18.5"/>
      <name val="Arial"/>
      <family val="0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8.75"/>
      <name val="Arial"/>
      <family val="0"/>
    </font>
    <font>
      <b/>
      <sz val="11"/>
      <name val="Arial"/>
      <family val="2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justify"/>
    </xf>
    <xf numFmtId="0" fontId="0" fillId="0" borderId="0" xfId="0" applyFont="1" applyAlignment="1">
      <alignment/>
    </xf>
    <xf numFmtId="0" fontId="0" fillId="0" borderId="3" xfId="0" applyBorder="1" applyAlignment="1">
      <alignment horizontal="center" vertical="justify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 vertical="justify"/>
    </xf>
    <xf numFmtId="173" fontId="0" fillId="0" borderId="4" xfId="0" applyNumberFormat="1" applyBorder="1" applyAlignment="1">
      <alignment horizontal="center"/>
    </xf>
    <xf numFmtId="173" fontId="0" fillId="0" borderId="2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5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10" fontId="0" fillId="0" borderId="0" xfId="19" applyNumberFormat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2" fontId="4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Border="1" applyAlignment="1">
      <alignment wrapText="1"/>
    </xf>
    <xf numFmtId="0" fontId="21" fillId="0" borderId="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173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3" fontId="4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/>
              <a:t>EQUATION DU TRANSMETTEUR
Signal de sortie en mA en fonction de la grandeur physique</a:t>
            </a:r>
          </a:p>
        </c:rich>
      </c:tx>
      <c:layout>
        <c:manualLayout>
          <c:xMode val="factor"/>
          <c:yMode val="factor"/>
          <c:x val="0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855"/>
          <c:w val="0.94825"/>
          <c:h val="0.856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EQUTRA!$A$13:$A$23</c:f>
              <c:numCache/>
            </c:numRef>
          </c:xVal>
          <c:yVal>
            <c:numRef>
              <c:f>EQUTRA!$C$13:$C$23</c:f>
              <c:numCache/>
            </c:numRef>
          </c:yVal>
          <c:smooth val="1"/>
        </c:ser>
        <c:axId val="62145479"/>
        <c:axId val="22438400"/>
      </c:scatterChart>
      <c:valAx>
        <c:axId val="62145479"/>
        <c:scaling>
          <c:orientation val="minMax"/>
          <c:max val="26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Echelle du transmetteur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9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2438400"/>
        <c:crosses val="autoZero"/>
        <c:crossBetween val="midCat"/>
        <c:dispUnits/>
        <c:majorUnit val="1000"/>
        <c:minorUnit val="500"/>
      </c:valAx>
      <c:valAx>
        <c:axId val="22438400"/>
        <c:scaling>
          <c:orientation val="minMax"/>
          <c:max val="2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Signal de sortie en milliAmpère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6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2145479"/>
        <c:crossesAt val="0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25"/>
          <c:y val="0.1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EQUATION DU TRANSMETTEUR
Grandeur physique en fonction du signal de sortie en 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0225"/>
          <c:w val="0.947"/>
          <c:h val="0.836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EQUTRA!$A$54:$A$70</c:f>
              <c:numCache/>
            </c:numRef>
          </c:xVal>
          <c:yVal>
            <c:numRef>
              <c:f>EQUTRA!$C$54:$C$70</c:f>
              <c:numCache/>
            </c:numRef>
          </c:yVal>
          <c:smooth val="1"/>
        </c:ser>
        <c:axId val="619009"/>
        <c:axId val="5571082"/>
      </c:scatterChart>
      <c:valAx>
        <c:axId val="619009"/>
        <c:scaling>
          <c:orientation val="minMax"/>
          <c:max val="20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 de sortie du transmetteur en mA</a:t>
                </a:r>
              </a:p>
            </c:rich>
          </c:tx>
          <c:layout>
            <c:manualLayout>
              <c:xMode val="factor"/>
              <c:yMode val="factor"/>
              <c:x val="0"/>
              <c:y val="0.074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71082"/>
        <c:crosses val="autoZero"/>
        <c:crossBetween val="midCat"/>
        <c:dispUnits/>
        <c:majorUnit val="1"/>
        <c:minorUnit val="0.5"/>
      </c:valAx>
      <c:valAx>
        <c:axId val="5571082"/>
        <c:scaling>
          <c:orientation val="minMax"/>
          <c:max val="2.65"/>
          <c:min val="0.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Echelle du transmetteur</a:t>
                </a:r>
              </a:p>
            </c:rich>
          </c:tx>
          <c:layout>
            <c:manualLayout>
              <c:xMode val="factor"/>
              <c:yMode val="factor"/>
              <c:x val="-0.0015"/>
              <c:y val="0.07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9009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25"/>
          <c:y val="0.1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latin typeface="Arial"/>
                <a:ea typeface="Arial"/>
                <a:cs typeface="Arial"/>
              </a:rPr>
              <a:t>MASSES VOLUMIQUES DE L'EAU ET DE LA VAPEUR EN FONCTION DE LA PRESSION ET DE LA TEMPERATURE</a:t>
            </a:r>
          </a:p>
        </c:rich>
      </c:tx>
      <c:layout>
        <c:manualLayout>
          <c:xMode val="factor"/>
          <c:yMode val="factor"/>
          <c:x val="-0.062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325"/>
          <c:w val="0.96325"/>
          <c:h val="0.729"/>
        </c:manualLayout>
      </c:layout>
      <c:scatterChart>
        <c:scatterStyle val="lineMarker"/>
        <c:varyColors val="0"/>
        <c:ser>
          <c:idx val="0"/>
          <c:order val="0"/>
          <c:tx>
            <c:strRef>
              <c:f>NIVBAL!$B$8</c:f>
              <c:strCache>
                <c:ptCount val="1"/>
                <c:pt idx="0">
                  <c:v>TEMPERATURE en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NIVBAL!$A$9:$A$34</c:f>
              <c:numCache/>
            </c:numRef>
          </c:xVal>
          <c:yVal>
            <c:numRef>
              <c:f>NIVBAL!$B$9:$B$34</c:f>
              <c:numCache/>
            </c:numRef>
          </c:yVal>
          <c:smooth val="0"/>
        </c:ser>
        <c:ser>
          <c:idx val="1"/>
          <c:order val="1"/>
          <c:tx>
            <c:strRef>
              <c:f>NIVBAL!$C$8</c:f>
              <c:strCache>
                <c:ptCount val="1"/>
                <c:pt idx="0">
                  <c:v>MASSE VOLUMIQUE DE L'EAU en kg/m3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NIVBAL!$A$9:$A$34</c:f>
              <c:numCache/>
            </c:numRef>
          </c:xVal>
          <c:yVal>
            <c:numRef>
              <c:f>NIVBAL!$C$9:$C$34</c:f>
              <c:numCache/>
            </c:numRef>
          </c:yVal>
          <c:smooth val="0"/>
        </c:ser>
        <c:ser>
          <c:idx val="2"/>
          <c:order val="2"/>
          <c:tx>
            <c:strRef>
              <c:f>NIVBAL!$D$8</c:f>
              <c:strCache>
                <c:ptCount val="1"/>
                <c:pt idx="0">
                  <c:v>MASSE VOLUMIQUE DE LA VAPEUR en kg/m3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NIVBAL!$A$9:$A$34</c:f>
              <c:numCache/>
            </c:numRef>
          </c:xVal>
          <c:yVal>
            <c:numRef>
              <c:f>NIVBAL!$D$9:$D$34</c:f>
              <c:numCache/>
            </c:numRef>
          </c:yVal>
          <c:smooth val="0"/>
        </c:ser>
        <c:ser>
          <c:idx val="3"/>
          <c:order val="3"/>
          <c:tx>
            <c:strRef>
              <c:f>NIVBAL!$E$8</c:f>
              <c:strCache>
                <c:ptCount val="1"/>
                <c:pt idx="0">
                  <c:v>MASSE VOLUMIQUE DE L'EAU  en kg/m3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NIVBAL!$A$9:$A$34</c:f>
              <c:numCache/>
            </c:numRef>
          </c:xVal>
          <c:yVal>
            <c:numRef>
              <c:f>NIVBAL!$E$9:$E$34</c:f>
              <c:numCache/>
            </c:numRef>
          </c:yVal>
          <c:smooth val="0"/>
        </c:ser>
        <c:axId val="50139739"/>
        <c:axId val="48604468"/>
      </c:scatterChart>
      <c:valAx>
        <c:axId val="50139739"/>
        <c:scaling>
          <c:orientation val="minMax"/>
          <c:max val="2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PRESSION BALLON en bar absolu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04468"/>
        <c:crosses val="autoZero"/>
        <c:crossBetween val="midCat"/>
        <c:dispUnits/>
        <c:majorUnit val="10"/>
      </c:valAx>
      <c:valAx>
        <c:axId val="4860446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MASSE VOLUMIQUE en kg/m3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397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1705"/>
          <c:w val="0.422"/>
          <c:h val="0.186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9525</xdr:rowOff>
    </xdr:from>
    <xdr:to>
      <xdr:col>12</xdr:col>
      <xdr:colOff>1752600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2276475" y="552450"/>
        <a:ext cx="67246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44</xdr:row>
      <xdr:rowOff>9525</xdr:rowOff>
    </xdr:from>
    <xdr:to>
      <xdr:col>12</xdr:col>
      <xdr:colOff>1857375</xdr:colOff>
      <xdr:row>76</xdr:row>
      <xdr:rowOff>123825</xdr:rowOff>
    </xdr:to>
    <xdr:graphicFrame>
      <xdr:nvGraphicFramePr>
        <xdr:cNvPr id="2" name="Chart 2"/>
        <xdr:cNvGraphicFramePr/>
      </xdr:nvGraphicFramePr>
      <xdr:xfrm>
        <a:off x="2305050" y="7419975"/>
        <a:ext cx="6800850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66675</xdr:colOff>
      <xdr:row>3</xdr:row>
      <xdr:rowOff>66675</xdr:rowOff>
    </xdr:from>
    <xdr:to>
      <xdr:col>4</xdr:col>
      <xdr:colOff>638175</xdr:colOff>
      <xdr:row>5</xdr:row>
      <xdr:rowOff>57150</xdr:rowOff>
    </xdr:to>
    <xdr:pic>
      <xdr:nvPicPr>
        <xdr:cNvPr id="3" name="Maj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3150" y="609600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44</xdr:row>
      <xdr:rowOff>142875</xdr:rowOff>
    </xdr:from>
    <xdr:to>
      <xdr:col>4</xdr:col>
      <xdr:colOff>723900</xdr:colOff>
      <xdr:row>46</xdr:row>
      <xdr:rowOff>133350</xdr:rowOff>
    </xdr:to>
    <xdr:pic>
      <xdr:nvPicPr>
        <xdr:cNvPr id="4" name="majGraph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28875" y="7553325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114300</xdr:rowOff>
    </xdr:from>
    <xdr:to>
      <xdr:col>5</xdr:col>
      <xdr:colOff>962025</xdr:colOff>
      <xdr:row>57</xdr:row>
      <xdr:rowOff>104775</xdr:rowOff>
    </xdr:to>
    <xdr:graphicFrame>
      <xdr:nvGraphicFramePr>
        <xdr:cNvPr id="1" name="Chart 3"/>
        <xdr:cNvGraphicFramePr/>
      </xdr:nvGraphicFramePr>
      <xdr:xfrm>
        <a:off x="0" y="6010275"/>
        <a:ext cx="65627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QUTRA"/>
  <dimension ref="A1:M81"/>
  <sheetViews>
    <sheetView tabSelected="1" zoomScale="75" zoomScaleNormal="75" workbookViewId="0" topLeftCell="A13">
      <selection activeCell="O57" sqref="O57"/>
    </sheetView>
  </sheetViews>
  <sheetFormatPr defaultColWidth="11.421875" defaultRowHeight="12.75"/>
  <cols>
    <col min="1" max="1" width="16.28125" style="0" customWidth="1"/>
    <col min="2" max="2" width="3.421875" style="0" customWidth="1"/>
    <col min="3" max="3" width="14.421875" style="0" customWidth="1"/>
    <col min="10" max="10" width="2.28125" style="0" customWidth="1"/>
    <col min="11" max="11" width="30.421875" style="0" hidden="1" customWidth="1"/>
    <col min="12" max="12" width="3.7109375" style="0" customWidth="1"/>
    <col min="13" max="13" width="30.140625" style="0" customWidth="1"/>
  </cols>
  <sheetData>
    <row r="1" ht="13.5" thickBot="1">
      <c r="F1" s="12"/>
    </row>
    <row r="2" spans="1:8" ht="16.5" thickBot="1">
      <c r="A2" s="14" t="s">
        <v>0</v>
      </c>
      <c r="B2" s="10"/>
      <c r="C2" s="10"/>
      <c r="D2" s="40" t="s">
        <v>6</v>
      </c>
      <c r="E2" s="13"/>
      <c r="H2" s="11"/>
    </row>
    <row r="4" ht="12.75">
      <c r="A4" s="9" t="s">
        <v>12</v>
      </c>
    </row>
    <row r="5" spans="1:3" ht="13.5" thickBot="1">
      <c r="A5" t="s">
        <v>5</v>
      </c>
      <c r="C5" s="5" t="s">
        <v>46</v>
      </c>
    </row>
    <row r="6" spans="1:6" ht="13.5" thickBot="1">
      <c r="A6" t="s">
        <v>1</v>
      </c>
      <c r="B6" t="s">
        <v>3</v>
      </c>
      <c r="C6" s="34">
        <v>350</v>
      </c>
      <c r="F6" s="4"/>
    </row>
    <row r="7" spans="1:3" ht="13.5" thickBot="1">
      <c r="A7" t="s">
        <v>2</v>
      </c>
      <c r="B7" t="s">
        <v>4</v>
      </c>
      <c r="C7" s="35">
        <v>2650</v>
      </c>
    </row>
    <row r="9" spans="1:6" ht="12.75">
      <c r="A9" s="1" t="s">
        <v>7</v>
      </c>
      <c r="B9" s="1"/>
      <c r="C9" s="1"/>
      <c r="F9">
        <f>(C6*1)-(1*C7)</f>
        <v>-2300</v>
      </c>
    </row>
    <row r="10" spans="2:6" ht="12.75">
      <c r="B10" s="9" t="s">
        <v>8</v>
      </c>
      <c r="C10" s="44">
        <f>F10/F9</f>
        <v>0.006956521739130435</v>
      </c>
      <c r="F10">
        <f>(4*1)-(1*20)</f>
        <v>-16</v>
      </c>
    </row>
    <row r="11" spans="2:6" ht="12.75">
      <c r="B11" s="9" t="s">
        <v>9</v>
      </c>
      <c r="C11" s="44">
        <f>F11/F9</f>
        <v>1.565217391304348</v>
      </c>
      <c r="F11">
        <f>(C6*20)-(4*C7)</f>
        <v>-3600</v>
      </c>
    </row>
    <row r="13" spans="1:3" ht="12.75">
      <c r="A13" s="2">
        <f>$C$6</f>
        <v>350</v>
      </c>
      <c r="C13" s="3">
        <f>($C$10*A13)+$C$11</f>
        <v>4</v>
      </c>
    </row>
    <row r="14" spans="1:3" ht="12.75">
      <c r="A14" s="2">
        <f>(($C$7-$C$6)*0.1)+$C$6</f>
        <v>580</v>
      </c>
      <c r="C14" s="3">
        <f aca="true" t="shared" si="0" ref="C14:C23">($C$10*A14)+$C$11</f>
        <v>5.6</v>
      </c>
    </row>
    <row r="15" spans="1:3" ht="12.75">
      <c r="A15" s="2">
        <f>(($C$7-$C$6)*0.2)+$C$6</f>
        <v>810</v>
      </c>
      <c r="C15" s="3">
        <f t="shared" si="0"/>
        <v>7.2</v>
      </c>
    </row>
    <row r="16" spans="1:3" ht="12.75">
      <c r="A16" s="2">
        <f>(($C$7-$C$6)*0.3)+$C$6</f>
        <v>1040</v>
      </c>
      <c r="C16" s="3">
        <f t="shared" si="0"/>
        <v>8.8</v>
      </c>
    </row>
    <row r="17" spans="1:3" ht="12.75">
      <c r="A17" s="2">
        <f>(($C$7-$C$6)*0.4)+$C$6</f>
        <v>1270</v>
      </c>
      <c r="C17" s="3">
        <f t="shared" si="0"/>
        <v>10.4</v>
      </c>
    </row>
    <row r="18" spans="1:3" ht="12.75">
      <c r="A18" s="2">
        <f>(($C$7-$C$6)*0.5)+$C$6</f>
        <v>1500</v>
      </c>
      <c r="C18" s="3">
        <f t="shared" si="0"/>
        <v>12</v>
      </c>
    </row>
    <row r="19" spans="1:3" ht="12.75">
      <c r="A19" s="2">
        <f>(($C$7-$C$6)*0.6)+$C$6</f>
        <v>1730</v>
      </c>
      <c r="C19" s="3">
        <f t="shared" si="0"/>
        <v>13.6</v>
      </c>
    </row>
    <row r="20" spans="1:3" ht="12.75">
      <c r="A20" s="2">
        <f>(($C$7-$C$6)*0.7)+$C$6</f>
        <v>1960</v>
      </c>
      <c r="C20" s="3">
        <f t="shared" si="0"/>
        <v>15.200000000000001</v>
      </c>
    </row>
    <row r="21" spans="1:3" ht="12.75">
      <c r="A21" s="2">
        <f>(($C$7-$C$6)*0.8)+$C$6</f>
        <v>2190</v>
      </c>
      <c r="C21" s="3">
        <f t="shared" si="0"/>
        <v>16.8</v>
      </c>
    </row>
    <row r="22" spans="1:3" ht="12.75">
      <c r="A22" s="2">
        <f>(($C$7-$C$6)*0.9)+$C$6</f>
        <v>2420</v>
      </c>
      <c r="C22" s="3">
        <f t="shared" si="0"/>
        <v>18.400000000000002</v>
      </c>
    </row>
    <row r="23" spans="1:3" ht="13.5" thickBot="1">
      <c r="A23" s="2">
        <f>(($C$7-$C$6)*1)+$C$6</f>
        <v>2650</v>
      </c>
      <c r="C23" s="3">
        <f t="shared" si="0"/>
        <v>20</v>
      </c>
    </row>
    <row r="24" spans="1:3" ht="25.5">
      <c r="A24" s="6" t="s">
        <v>11</v>
      </c>
      <c r="C24" s="6" t="s">
        <v>10</v>
      </c>
    </row>
    <row r="25" spans="1:3" ht="13.5" thickBot="1">
      <c r="A25" s="8">
        <v>1965</v>
      </c>
      <c r="C25" s="36">
        <f>IF(AND(A25&gt;=C6,A25&lt;=C7),($C$10*A25)+$C$11,"hors échelle")</f>
        <v>15.234782608695653</v>
      </c>
    </row>
    <row r="26" spans="1:3" ht="13.5" thickBot="1">
      <c r="A26" s="37"/>
      <c r="C26" s="7"/>
    </row>
    <row r="27" spans="1:3" ht="13.5" thickBot="1">
      <c r="A27" s="38">
        <v>1000</v>
      </c>
      <c r="C27" s="36">
        <f>IF(AND(A27&gt;=C6,A27&lt;=C7),($C$10*A27)+$C$11,"hors échelle")</f>
        <v>8.521739130434783</v>
      </c>
    </row>
    <row r="38" spans="1:3" ht="12.75">
      <c r="A38" s="11" t="s">
        <v>42</v>
      </c>
      <c r="B38" s="42"/>
      <c r="C38" s="42"/>
    </row>
    <row r="39" spans="1:3" ht="12.75">
      <c r="A39" s="11" t="s">
        <v>43</v>
      </c>
      <c r="B39" s="42"/>
      <c r="C39" s="42"/>
    </row>
    <row r="40" ht="12.75">
      <c r="M40" s="41" t="s">
        <v>44</v>
      </c>
    </row>
    <row r="45" ht="12.75">
      <c r="A45" s="9" t="s">
        <v>12</v>
      </c>
    </row>
    <row r="46" spans="1:3" ht="13.5" thickBot="1">
      <c r="A46" t="s">
        <v>5</v>
      </c>
      <c r="C46" s="5" t="s">
        <v>47</v>
      </c>
    </row>
    <row r="47" spans="1:3" ht="13.5" thickBot="1">
      <c r="A47" t="s">
        <v>1</v>
      </c>
      <c r="B47" t="s">
        <v>3</v>
      </c>
      <c r="C47" s="34">
        <v>0.35</v>
      </c>
    </row>
    <row r="48" spans="1:3" ht="13.5" thickBot="1">
      <c r="A48" t="s">
        <v>2</v>
      </c>
      <c r="B48" t="s">
        <v>4</v>
      </c>
      <c r="C48" s="35">
        <v>2.65</v>
      </c>
    </row>
    <row r="50" spans="1:3" ht="12.75">
      <c r="A50" s="1" t="s">
        <v>7</v>
      </c>
      <c r="B50" s="1"/>
      <c r="C50" s="1"/>
    </row>
    <row r="51" spans="2:3" ht="12.75">
      <c r="B51" s="9" t="s">
        <v>8</v>
      </c>
      <c r="C51" s="43">
        <f>($C$48-$C$47)/16</f>
        <v>0.14375</v>
      </c>
    </row>
    <row r="52" spans="2:3" ht="12.75">
      <c r="B52" s="9" t="s">
        <v>9</v>
      </c>
      <c r="C52" s="9">
        <f>$C$47-(4*C51)</f>
        <v>-0.22499999999999998</v>
      </c>
    </row>
    <row r="54" spans="1:3" ht="12.75">
      <c r="A54">
        <v>4</v>
      </c>
      <c r="C54" s="3">
        <f>($C$51*A54)+$C$52</f>
        <v>0.35</v>
      </c>
    </row>
    <row r="55" spans="1:3" ht="12.75">
      <c r="A55">
        <v>5</v>
      </c>
      <c r="C55" s="3">
        <f aca="true" t="shared" si="1" ref="C55:C70">($C$51*A55)+$C$52</f>
        <v>0.49375</v>
      </c>
    </row>
    <row r="56" spans="1:3" ht="12.75">
      <c r="A56">
        <v>6</v>
      </c>
      <c r="C56" s="3">
        <f t="shared" si="1"/>
        <v>0.6375</v>
      </c>
    </row>
    <row r="57" spans="1:3" ht="12.75">
      <c r="A57">
        <v>7</v>
      </c>
      <c r="C57" s="3">
        <f t="shared" si="1"/>
        <v>0.7812499999999999</v>
      </c>
    </row>
    <row r="58" spans="1:3" ht="12.75">
      <c r="A58">
        <v>8</v>
      </c>
      <c r="C58" s="3">
        <f t="shared" si="1"/>
        <v>0.9249999999999999</v>
      </c>
    </row>
    <row r="59" spans="1:3" ht="12.75">
      <c r="A59">
        <v>9</v>
      </c>
      <c r="C59" s="3">
        <f t="shared" si="1"/>
        <v>1.06875</v>
      </c>
    </row>
    <row r="60" spans="1:3" ht="12.75">
      <c r="A60">
        <v>10</v>
      </c>
      <c r="C60" s="3">
        <f t="shared" si="1"/>
        <v>1.2125</v>
      </c>
    </row>
    <row r="61" spans="1:3" ht="12.75">
      <c r="A61">
        <v>11</v>
      </c>
      <c r="C61" s="3">
        <f t="shared" si="1"/>
        <v>1.3562499999999997</v>
      </c>
    </row>
    <row r="62" spans="1:3" ht="12.75">
      <c r="A62">
        <v>12</v>
      </c>
      <c r="C62" s="3">
        <f t="shared" si="1"/>
        <v>1.5</v>
      </c>
    </row>
    <row r="63" spans="1:3" ht="12.75">
      <c r="A63">
        <v>13</v>
      </c>
      <c r="C63" s="3">
        <f t="shared" si="1"/>
        <v>1.6437499999999998</v>
      </c>
    </row>
    <row r="64" spans="1:3" ht="12.75">
      <c r="A64">
        <v>14</v>
      </c>
      <c r="C64" s="3">
        <f t="shared" si="1"/>
        <v>1.7874999999999996</v>
      </c>
    </row>
    <row r="65" spans="1:3" ht="12.75">
      <c r="A65">
        <v>15</v>
      </c>
      <c r="C65" s="3">
        <f t="shared" si="1"/>
        <v>1.93125</v>
      </c>
    </row>
    <row r="66" spans="1:3" ht="12.75">
      <c r="A66">
        <v>16</v>
      </c>
      <c r="C66" s="3">
        <f t="shared" si="1"/>
        <v>2.0749999999999997</v>
      </c>
    </row>
    <row r="67" spans="1:3" ht="12.75">
      <c r="A67">
        <v>17</v>
      </c>
      <c r="C67" s="3">
        <f t="shared" si="1"/>
        <v>2.2187499999999996</v>
      </c>
    </row>
    <row r="68" spans="1:3" ht="12.75">
      <c r="A68">
        <v>18</v>
      </c>
      <c r="C68" s="3">
        <f t="shared" si="1"/>
        <v>2.3625</v>
      </c>
    </row>
    <row r="69" spans="1:3" ht="12.75">
      <c r="A69">
        <v>19</v>
      </c>
      <c r="C69" s="3">
        <f t="shared" si="1"/>
        <v>2.5062499999999996</v>
      </c>
    </row>
    <row r="70" spans="1:3" ht="13.5" thickBot="1">
      <c r="A70">
        <v>20</v>
      </c>
      <c r="C70" s="3">
        <f t="shared" si="1"/>
        <v>2.65</v>
      </c>
    </row>
    <row r="71" spans="1:3" ht="26.25" thickBot="1">
      <c r="A71" s="6" t="s">
        <v>40</v>
      </c>
      <c r="C71" s="39" t="s">
        <v>41</v>
      </c>
    </row>
    <row r="72" spans="1:3" ht="13.5" thickBot="1">
      <c r="A72" s="38">
        <v>7.7</v>
      </c>
      <c r="C72" s="45">
        <f>($C$51*$A$72)+$C$52</f>
        <v>0.8818749999999999</v>
      </c>
    </row>
    <row r="73" spans="1:3" ht="13.5" thickBot="1">
      <c r="A73" s="37"/>
      <c r="C73" s="37"/>
    </row>
    <row r="74" spans="1:3" ht="13.5" thickBot="1">
      <c r="A74" s="38">
        <v>14.2</v>
      </c>
      <c r="C74" s="45">
        <f>($C$51*$A$74)+$C$52</f>
        <v>1.8162499999999997</v>
      </c>
    </row>
    <row r="80" spans="1:3" ht="12.75">
      <c r="A80" s="11" t="s">
        <v>42</v>
      </c>
      <c r="B80" s="42"/>
      <c r="C80" s="42"/>
    </row>
    <row r="81" spans="1:13" ht="12.75">
      <c r="A81" s="11" t="s">
        <v>43</v>
      </c>
      <c r="B81" s="42"/>
      <c r="C81" s="42"/>
      <c r="M81" s="41" t="s">
        <v>45</v>
      </c>
    </row>
  </sheetData>
  <printOptions/>
  <pageMargins left="0.39" right="0.4724409448818898" top="0.47" bottom="0.3" header="0.5118110236220472" footer="0.2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H86"/>
  <sheetViews>
    <sheetView zoomScaleSheetLayoutView="100" workbookViewId="0" topLeftCell="A1">
      <pane ySplit="285" topLeftCell="BM67" activePane="bottomLeft" state="split"/>
      <selection pane="topLeft" activeCell="E12" sqref="E12:E34"/>
      <selection pane="bottomLeft" activeCell="D86" sqref="D86"/>
    </sheetView>
  </sheetViews>
  <sheetFormatPr defaultColWidth="11.421875" defaultRowHeight="12.75"/>
  <cols>
    <col min="1" max="1" width="10.57421875" style="0" customWidth="1"/>
    <col min="2" max="2" width="14.8515625" style="0" customWidth="1"/>
    <col min="3" max="3" width="19.7109375" style="0" customWidth="1"/>
    <col min="4" max="4" width="19.140625" style="0" customWidth="1"/>
    <col min="5" max="5" width="19.7109375" style="0" customWidth="1"/>
    <col min="6" max="6" width="15.421875" style="0" customWidth="1"/>
  </cols>
  <sheetData>
    <row r="2" ht="15.75">
      <c r="A2" s="15" t="s">
        <v>13</v>
      </c>
    </row>
    <row r="5" ht="12.75">
      <c r="A5" s="17" t="s">
        <v>19</v>
      </c>
    </row>
    <row r="6" ht="12.75">
      <c r="A6" t="s">
        <v>20</v>
      </c>
    </row>
    <row r="7" ht="13.5" thickBot="1"/>
    <row r="8" spans="1:7" ht="39" thickBot="1">
      <c r="A8" s="18" t="s">
        <v>14</v>
      </c>
      <c r="B8" s="18" t="s">
        <v>15</v>
      </c>
      <c r="C8" s="18" t="s">
        <v>16</v>
      </c>
      <c r="D8" s="18" t="s">
        <v>17</v>
      </c>
      <c r="E8" s="23" t="s">
        <v>18</v>
      </c>
      <c r="F8" s="16"/>
      <c r="G8" s="16"/>
    </row>
    <row r="9" spans="1:5" ht="12.75">
      <c r="A9" s="19"/>
      <c r="B9" s="19"/>
      <c r="C9" s="19"/>
      <c r="D9" s="20"/>
      <c r="E9" s="19"/>
    </row>
    <row r="10" spans="1:5" ht="12.75">
      <c r="A10" s="20"/>
      <c r="B10" s="20"/>
      <c r="C10" s="20"/>
      <c r="D10" s="20"/>
      <c r="E10" s="20"/>
    </row>
    <row r="11" spans="1:5" ht="12.75">
      <c r="A11" s="20">
        <v>1</v>
      </c>
      <c r="B11" s="20">
        <v>99.63</v>
      </c>
      <c r="C11" s="22">
        <v>957.8</v>
      </c>
      <c r="D11" s="24">
        <v>0.5</v>
      </c>
      <c r="E11" s="20">
        <v>992.2</v>
      </c>
    </row>
    <row r="12" spans="1:5" ht="12.75">
      <c r="A12" s="20">
        <v>10</v>
      </c>
      <c r="B12" s="20">
        <v>179.88</v>
      </c>
      <c r="C12" s="22">
        <v>886.5</v>
      </c>
      <c r="D12" s="24">
        <v>5.144</v>
      </c>
      <c r="E12" s="20">
        <v>992.6</v>
      </c>
    </row>
    <row r="13" spans="1:5" ht="12.75">
      <c r="A13" s="20">
        <v>20</v>
      </c>
      <c r="B13" s="20">
        <v>212.37</v>
      </c>
      <c r="C13" s="22">
        <v>849.6</v>
      </c>
      <c r="D13" s="24">
        <v>10.036</v>
      </c>
      <c r="E13" s="26">
        <v>993</v>
      </c>
    </row>
    <row r="14" spans="1:5" ht="12.75">
      <c r="A14" s="20">
        <v>30</v>
      </c>
      <c r="B14" s="20">
        <v>233.84</v>
      </c>
      <c r="C14" s="22">
        <v>821.7</v>
      </c>
      <c r="D14" s="24">
        <v>15</v>
      </c>
      <c r="E14" s="20">
        <v>993.4</v>
      </c>
    </row>
    <row r="15" spans="1:5" ht="12.75">
      <c r="A15" s="20">
        <v>40</v>
      </c>
      <c r="B15" s="20">
        <v>250.33</v>
      </c>
      <c r="C15" s="22">
        <v>798.7</v>
      </c>
      <c r="D15" s="24">
        <v>20.11</v>
      </c>
      <c r="E15" s="20">
        <v>993.8</v>
      </c>
    </row>
    <row r="16" spans="1:5" ht="12.75">
      <c r="A16" s="20">
        <v>50</v>
      </c>
      <c r="B16" s="20">
        <v>263.92</v>
      </c>
      <c r="C16" s="22">
        <v>777.6</v>
      </c>
      <c r="D16" s="24">
        <v>25.4</v>
      </c>
      <c r="E16" s="20">
        <v>994.3</v>
      </c>
    </row>
    <row r="17" spans="1:5" ht="12.75">
      <c r="A17" s="20">
        <v>60</v>
      </c>
      <c r="B17" s="20">
        <v>275.56</v>
      </c>
      <c r="C17" s="20">
        <v>758.15</v>
      </c>
      <c r="D17" s="24">
        <v>30.9</v>
      </c>
      <c r="E17" s="20">
        <v>994.7</v>
      </c>
    </row>
    <row r="18" spans="1:5" ht="12.75">
      <c r="A18" s="20">
        <v>70</v>
      </c>
      <c r="B18" s="20">
        <v>285.6</v>
      </c>
      <c r="C18" s="20">
        <v>740.19</v>
      </c>
      <c r="D18" s="24">
        <v>36.64</v>
      </c>
      <c r="E18" s="20">
        <v>995.1</v>
      </c>
    </row>
    <row r="19" spans="1:5" ht="12.75">
      <c r="A19" s="20">
        <v>80</v>
      </c>
      <c r="B19" s="20">
        <v>294.98</v>
      </c>
      <c r="C19" s="20">
        <v>722.54</v>
      </c>
      <c r="D19" s="24">
        <v>42.62</v>
      </c>
      <c r="E19" s="20">
        <v>995.5</v>
      </c>
    </row>
    <row r="20" spans="1:5" ht="12.75">
      <c r="A20" s="20">
        <v>90</v>
      </c>
      <c r="B20" s="20">
        <v>303.31</v>
      </c>
      <c r="C20" s="20">
        <v>705.72</v>
      </c>
      <c r="D20" s="24">
        <v>48.89</v>
      </c>
      <c r="E20" s="26">
        <v>996</v>
      </c>
    </row>
    <row r="21" spans="1:5" ht="12.75">
      <c r="A21" s="20">
        <v>100</v>
      </c>
      <c r="B21" s="20">
        <v>310.96</v>
      </c>
      <c r="C21" s="20">
        <v>689.18</v>
      </c>
      <c r="D21" s="24">
        <v>55.46</v>
      </c>
      <c r="E21" s="20">
        <v>996.4</v>
      </c>
    </row>
    <row r="22" spans="1:5" ht="12.75">
      <c r="A22" s="20">
        <v>110</v>
      </c>
      <c r="B22" s="20">
        <v>318.04</v>
      </c>
      <c r="C22" s="20">
        <v>672.44</v>
      </c>
      <c r="D22" s="24">
        <v>62.47</v>
      </c>
      <c r="E22" s="20">
        <v>996.8</v>
      </c>
    </row>
    <row r="23" spans="1:5" ht="12.75">
      <c r="A23" s="20">
        <v>120</v>
      </c>
      <c r="B23" s="20">
        <v>324.64</v>
      </c>
      <c r="C23" s="20">
        <v>655.73</v>
      </c>
      <c r="D23" s="24">
        <v>69.98</v>
      </c>
      <c r="E23" s="20">
        <v>997.2</v>
      </c>
    </row>
    <row r="24" spans="1:5" ht="12.75">
      <c r="A24" s="20">
        <v>130</v>
      </c>
      <c r="B24" s="20">
        <v>330.81</v>
      </c>
      <c r="C24" s="20">
        <v>638.57</v>
      </c>
      <c r="D24" s="24">
        <v>78.17</v>
      </c>
      <c r="E24" s="20">
        <v>997.7</v>
      </c>
    </row>
    <row r="25" spans="1:5" ht="12.75">
      <c r="A25" s="20">
        <v>140</v>
      </c>
      <c r="B25" s="20">
        <v>336.63</v>
      </c>
      <c r="C25" s="20">
        <v>621.12</v>
      </c>
      <c r="D25" s="24">
        <v>87.03</v>
      </c>
      <c r="E25" s="20">
        <v>998.1</v>
      </c>
    </row>
    <row r="26" spans="1:5" ht="12.75">
      <c r="A26" s="20">
        <v>150</v>
      </c>
      <c r="B26" s="20">
        <v>342.12</v>
      </c>
      <c r="C26" s="20">
        <v>603.14</v>
      </c>
      <c r="D26" s="24">
        <v>96.71</v>
      </c>
      <c r="E26" s="20">
        <v>998.5</v>
      </c>
    </row>
    <row r="27" spans="1:5" ht="12.75">
      <c r="A27" s="20">
        <v>160</v>
      </c>
      <c r="B27" s="20">
        <v>347.32</v>
      </c>
      <c r="C27" s="20">
        <v>583.77</v>
      </c>
      <c r="D27" s="24">
        <v>107.36</v>
      </c>
      <c r="E27" s="20">
        <v>998.9</v>
      </c>
    </row>
    <row r="28" spans="1:5" ht="12.75">
      <c r="A28" s="20">
        <v>170</v>
      </c>
      <c r="B28" s="20">
        <v>352.29</v>
      </c>
      <c r="C28" s="20">
        <v>563.06</v>
      </c>
      <c r="D28" s="24">
        <v>119.3</v>
      </c>
      <c r="E28" s="20">
        <v>999.3</v>
      </c>
    </row>
    <row r="29" spans="1:5" ht="12.75">
      <c r="A29" s="20">
        <v>180</v>
      </c>
      <c r="B29" s="20">
        <v>356.96</v>
      </c>
      <c r="C29" s="20">
        <v>540.54</v>
      </c>
      <c r="D29" s="24">
        <v>133.01</v>
      </c>
      <c r="E29" s="20">
        <v>999.7</v>
      </c>
    </row>
    <row r="30" spans="1:5" ht="12.75">
      <c r="A30" s="20">
        <v>190</v>
      </c>
      <c r="B30" s="20">
        <v>361.44</v>
      </c>
      <c r="C30" s="20">
        <v>515.46</v>
      </c>
      <c r="D30" s="24">
        <v>149.1</v>
      </c>
      <c r="E30" s="20">
        <v>1000.1</v>
      </c>
    </row>
    <row r="31" spans="1:5" ht="12.75">
      <c r="A31" s="20">
        <v>200</v>
      </c>
      <c r="B31" s="20">
        <v>365.71</v>
      </c>
      <c r="C31" s="20">
        <v>485.44</v>
      </c>
      <c r="D31" s="24">
        <v>169.3</v>
      </c>
      <c r="E31" s="20">
        <v>1000.5</v>
      </c>
    </row>
    <row r="32" spans="1:5" ht="12.75">
      <c r="A32" s="20">
        <v>210</v>
      </c>
      <c r="B32" s="20">
        <v>369.79</v>
      </c>
      <c r="C32" s="20">
        <v>450.45</v>
      </c>
      <c r="D32" s="24">
        <v>198.41</v>
      </c>
      <c r="E32" s="26">
        <v>1001</v>
      </c>
    </row>
    <row r="33" spans="1:5" ht="12.75">
      <c r="A33" s="20">
        <v>220</v>
      </c>
      <c r="B33" s="22">
        <v>373.7</v>
      </c>
      <c r="C33" s="20">
        <v>378.78</v>
      </c>
      <c r="D33" s="24">
        <v>259.74</v>
      </c>
      <c r="E33" s="20">
        <v>1001.4</v>
      </c>
    </row>
    <row r="34" spans="1:5" ht="13.5" thickBot="1">
      <c r="A34" s="21">
        <v>221.29</v>
      </c>
      <c r="B34" s="21">
        <v>374.15</v>
      </c>
      <c r="C34" s="21">
        <v>314.46</v>
      </c>
      <c r="D34" s="25">
        <v>315</v>
      </c>
      <c r="E34" s="21">
        <v>1001.5</v>
      </c>
    </row>
    <row r="62" ht="12.75">
      <c r="A62" t="s">
        <v>21</v>
      </c>
    </row>
    <row r="64" spans="1:8" ht="12.75">
      <c r="A64" t="s">
        <v>32</v>
      </c>
      <c r="D64">
        <v>100</v>
      </c>
      <c r="E64">
        <v>90</v>
      </c>
      <c r="F64">
        <v>110</v>
      </c>
      <c r="G64" t="s">
        <v>38</v>
      </c>
      <c r="H64" t="s">
        <v>39</v>
      </c>
    </row>
    <row r="65" spans="1:6" ht="12.75">
      <c r="A65" t="s">
        <v>33</v>
      </c>
      <c r="D65">
        <v>1</v>
      </c>
      <c r="E65">
        <v>1</v>
      </c>
      <c r="F65">
        <v>1</v>
      </c>
    </row>
    <row r="66" ht="12.75">
      <c r="A66" t="s">
        <v>22</v>
      </c>
    </row>
    <row r="67" spans="1:6" ht="12.75">
      <c r="A67" t="s">
        <v>34</v>
      </c>
      <c r="D67">
        <v>55.46</v>
      </c>
      <c r="E67" s="24">
        <v>48.89</v>
      </c>
      <c r="F67" s="24">
        <v>62.47</v>
      </c>
    </row>
    <row r="68" spans="1:6" ht="12.75">
      <c r="A68" t="s">
        <v>35</v>
      </c>
      <c r="D68">
        <v>689</v>
      </c>
      <c r="E68" s="20">
        <v>705.72</v>
      </c>
      <c r="F68" s="20">
        <v>672.44</v>
      </c>
    </row>
    <row r="69" spans="1:6" ht="12.75">
      <c r="A69" t="s">
        <v>23</v>
      </c>
      <c r="D69">
        <v>996.4</v>
      </c>
      <c r="E69" s="5">
        <v>995.5</v>
      </c>
      <c r="F69" s="5">
        <v>996.8</v>
      </c>
    </row>
    <row r="70" spans="1:5" ht="12.75">
      <c r="A70" t="s">
        <v>24</v>
      </c>
      <c r="E70" s="5" t="s">
        <v>38</v>
      </c>
    </row>
    <row r="71" spans="4:6" ht="12.75">
      <c r="D71" s="5"/>
      <c r="E71" s="5">
        <f>(E68-E67)/(D68-D67)</f>
        <v>1.0367616882911894</v>
      </c>
      <c r="F71" s="5">
        <f>(F68-F67)/(D68-D67)</f>
        <v>0.9627963506645201</v>
      </c>
    </row>
    <row r="72" spans="1:5" ht="12.75">
      <c r="A72" t="s">
        <v>25</v>
      </c>
      <c r="E72" s="5" t="s">
        <v>39</v>
      </c>
    </row>
    <row r="73" spans="1:6" ht="12.75">
      <c r="A73" t="s">
        <v>26</v>
      </c>
      <c r="E73" s="5">
        <f>(E67-D67)/(D68-D67)</f>
        <v>-0.010370300217823659</v>
      </c>
      <c r="F73" s="5">
        <f>(F67-D67)/(D68-D67)</f>
        <v>0.011064810430280642</v>
      </c>
    </row>
    <row r="74" ht="12.75">
      <c r="A74" t="s">
        <v>28</v>
      </c>
    </row>
    <row r="75" ht="12.75">
      <c r="A75" t="s">
        <v>27</v>
      </c>
    </row>
    <row r="76" ht="13.5" thickBot="1"/>
    <row r="77" spans="1:3" ht="13.5" thickBot="1">
      <c r="A77" s="30" t="s">
        <v>29</v>
      </c>
      <c r="B77" s="31"/>
      <c r="C77" s="32"/>
    </row>
    <row r="78" ht="13.5" thickBot="1"/>
    <row r="79" spans="2:6" ht="12.75">
      <c r="B79" t="s">
        <v>31</v>
      </c>
      <c r="C79" t="s">
        <v>36</v>
      </c>
      <c r="D79" s="28">
        <f>D65*(D67-D69)</f>
        <v>-940.9399999999999</v>
      </c>
      <c r="E79" s="28">
        <f>E65*(E67-E69)</f>
        <v>-946.61</v>
      </c>
      <c r="F79" s="28">
        <f>F65*(F67-F69)</f>
        <v>-934.3299999999999</v>
      </c>
    </row>
    <row r="80" ht="12.75">
      <c r="D80" s="27"/>
    </row>
    <row r="81" spans="2:6" ht="13.5" thickBot="1">
      <c r="B81" t="s">
        <v>30</v>
      </c>
      <c r="C81" t="s">
        <v>37</v>
      </c>
      <c r="D81" s="29">
        <f>(D65*(D67-D69))+(D65*(D68-D67))</f>
        <v>-307.4</v>
      </c>
      <c r="E81" s="29">
        <f>(E65*(E67-E69))+(E65*(E68-E67))</f>
        <v>-289.78</v>
      </c>
      <c r="F81" s="29">
        <f>(F65*(F67-F69))+(F65*(F68-F67))</f>
        <v>-324.3599999999999</v>
      </c>
    </row>
    <row r="84" spans="5:6" ht="12.75">
      <c r="E84" s="33">
        <f>(E79-D79)/D79</f>
        <v>0.006025889004612486</v>
      </c>
      <c r="F84" s="33">
        <f>(F79-D79)/D79</f>
        <v>-0.007024890003613423</v>
      </c>
    </row>
    <row r="86" spans="5:6" ht="12.75">
      <c r="E86" s="33">
        <f>(E81-D81)/D81</f>
        <v>-0.05731945348080678</v>
      </c>
      <c r="F86" s="33">
        <f>(F81-D81)/D81</f>
        <v>0.0551724137931032</v>
      </c>
    </row>
  </sheetData>
  <printOptions/>
  <pageMargins left="0.3" right="0.22" top="0.47" bottom="0.47" header="0.4921259845" footer="0.492125984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COURTIAL</dc:creator>
  <cp:keywords/>
  <dc:description/>
  <cp:lastModifiedBy>FEUILLENT Michel</cp:lastModifiedBy>
  <cp:lastPrinted>2010-03-29T15:16:34Z</cp:lastPrinted>
  <dcterms:created xsi:type="dcterms:W3CDTF">2000-09-20T08:19:24Z</dcterms:created>
  <dcterms:modified xsi:type="dcterms:W3CDTF">2012-03-14T08:15:57Z</dcterms:modified>
  <cp:category/>
  <cp:version/>
  <cp:contentType/>
  <cp:contentStatus/>
</cp:coreProperties>
</file>